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30Apr/"/>
    </mc:Choice>
  </mc:AlternateContent>
  <xr:revisionPtr revIDLastSave="187" documentId="13_ncr:1_{21BD391C-7A53-1948-879A-B5DA4403CF55}" xr6:coauthVersionLast="47" xr6:coauthVersionMax="47" xr10:uidLastSave="{FF722674-A0AA-7747-A832-344A3F816AD4}"/>
  <bookViews>
    <workbookView xWindow="8520" yWindow="760" windowWidth="24160" windowHeight="15400" xr2:uid="{2680EADD-2844-1C4A-A391-798FD6F98774}"/>
  </bookViews>
  <sheets>
    <sheet name="Fig 4 Kinase inhibition_GFPBL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D20" i="1"/>
  <c r="E15" i="1"/>
  <c r="D15" i="1"/>
  <c r="C16" i="1"/>
  <c r="C15" i="1"/>
  <c r="H29" i="1"/>
  <c r="H28" i="1"/>
  <c r="H27" i="1"/>
  <c r="G29" i="1"/>
  <c r="G28" i="1"/>
  <c r="G27" i="1"/>
  <c r="F29" i="1"/>
  <c r="F28" i="1"/>
  <c r="F27" i="1"/>
  <c r="E18" i="1"/>
  <c r="E17" i="1"/>
  <c r="E29" i="1"/>
  <c r="E28" i="1"/>
  <c r="E27" i="1"/>
  <c r="D29" i="1"/>
  <c r="D28" i="1"/>
  <c r="D27" i="1"/>
  <c r="D18" i="1"/>
  <c r="D16" i="1"/>
  <c r="D17" i="1"/>
  <c r="C29" i="1"/>
  <c r="C28" i="1"/>
  <c r="C27" i="1"/>
  <c r="H20" i="1"/>
  <c r="G20" i="1"/>
  <c r="G19" i="1"/>
  <c r="H19" i="1"/>
  <c r="F19" i="1"/>
  <c r="E20" i="1"/>
  <c r="E19" i="1"/>
  <c r="D19" i="1"/>
  <c r="F18" i="1"/>
  <c r="E16" i="1"/>
  <c r="C20" i="1"/>
  <c r="C19" i="1"/>
  <c r="C18" i="1"/>
  <c r="C17" i="1"/>
  <c r="H50" i="1" l="1"/>
  <c r="H49" i="1"/>
  <c r="G50" i="1"/>
  <c r="G49" i="1"/>
  <c r="F50" i="1"/>
  <c r="F49" i="1"/>
  <c r="E50" i="1"/>
  <c r="E49" i="1"/>
  <c r="D50" i="1"/>
  <c r="D49" i="1"/>
  <c r="C50" i="1"/>
  <c r="C49" i="1"/>
  <c r="H10" i="1"/>
  <c r="H9" i="1"/>
  <c r="H8" i="1"/>
  <c r="G8" i="1"/>
  <c r="G9" i="1"/>
  <c r="F8" i="1"/>
  <c r="G10" i="1"/>
  <c r="F9" i="1"/>
  <c r="F10" i="1"/>
  <c r="E10" i="1"/>
  <c r="E9" i="1"/>
  <c r="E8" i="1"/>
  <c r="D10" i="1"/>
  <c r="D9" i="1"/>
  <c r="D8" i="1"/>
  <c r="C10" i="1"/>
  <c r="C9" i="1"/>
  <c r="C8" i="1"/>
</calcChain>
</file>

<file path=xl/sharedStrings.xml><?xml version="1.0" encoding="utf-8"?>
<sst xmlns="http://schemas.openxmlformats.org/spreadsheetml/2006/main" count="91" uniqueCount="42">
  <si>
    <t>PLK1i</t>
  </si>
  <si>
    <t>CDK1i</t>
  </si>
  <si>
    <t>MPS1i</t>
  </si>
  <si>
    <t>AurAi</t>
  </si>
  <si>
    <t>AurBi</t>
  </si>
  <si>
    <t>BI2536 100nM</t>
  </si>
  <si>
    <t>RO3306 7.5-9µM</t>
  </si>
  <si>
    <t>Reversine 1µM</t>
  </si>
  <si>
    <t>MLN8237 50nM</t>
  </si>
  <si>
    <t>AZD1152 100nM</t>
  </si>
  <si>
    <t>deltaBLM + GFP-BLM</t>
  </si>
  <si>
    <t xml:space="preserve">BLM recruitment to CEN </t>
  </si>
  <si>
    <t>deltaBLM + GFP-BLM_STB_Rel_MG132_+Kinases inhibitor (20-30min)</t>
  </si>
  <si>
    <t>DMSO</t>
  </si>
  <si>
    <t>Exp1</t>
  </si>
  <si>
    <t>Exp2</t>
  </si>
  <si>
    <t>Exp3</t>
  </si>
  <si>
    <t>Centromere dislocation (RPA positive threads)</t>
  </si>
  <si>
    <t>CDK1i + MPS1i</t>
  </si>
  <si>
    <t>CDK1i+ AurAi</t>
  </si>
  <si>
    <t>CDK1i+AurBi</t>
  </si>
  <si>
    <t>Exp0</t>
  </si>
  <si>
    <t>RPE1 GFP-BLM</t>
  </si>
  <si>
    <t>Exp4</t>
  </si>
  <si>
    <t>Exp5</t>
  </si>
  <si>
    <t>deltaBLM + GFP-BLM/S144A_STB_Rel_MG132_+Kinases inhibitor (20-30min)</t>
  </si>
  <si>
    <t>GFP-BLM WT</t>
  </si>
  <si>
    <t>GFP-BLM S144A</t>
  </si>
  <si>
    <t>deltaBLM + GFP-BLM/12A3E_STB_Rel_MG132_+Kinases inhibitor (20-30min)</t>
  </si>
  <si>
    <t>GFP-BLM 12A3E</t>
  </si>
  <si>
    <t>BLM recruitment to CEN (RPE1 cells)</t>
  </si>
  <si>
    <t>RPE1 + GFP-BLM_STB_Rel_MG132 + Kinases inhibitor (15-20 min)</t>
  </si>
  <si>
    <t>Fig S5A</t>
  </si>
  <si>
    <t>Fig 4B</t>
  </si>
  <si>
    <t>Fig 4A</t>
  </si>
  <si>
    <t>Fig 4C</t>
  </si>
  <si>
    <t>Fig 4D</t>
  </si>
  <si>
    <t>WT vs S144A</t>
  </si>
  <si>
    <t>Exp6</t>
  </si>
  <si>
    <t>GFP-BLM 12A</t>
  </si>
  <si>
    <t>GFP-BLM 6A</t>
  </si>
  <si>
    <t>WT vs 12A3E, 12A,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</si>
</sst>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</cellStyleXfs>
  <cellXfs count="20">
    <xf numFmtId="0" fontId="0" fillId="0" borderId="0" xfId="0"/>
    <xf numFmtId="10" fontId="0" fillId="0" borderId="0" xfId="0" applyNumberForma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1" applyNumberFormat="1" applyFont="1"/>
    <xf numFmtId="0" fontId="2" fillId="6" borderId="1" xfId="2" applyBorder="1" applyAlignment="1">
      <alignment horizontal="center"/>
    </xf>
    <xf numFmtId="0" fontId="2" fillId="7" borderId="1" xfId="3" applyBorder="1" applyAlignment="1">
      <alignment horizontal="center"/>
    </xf>
  </cellXfs>
  <cellStyles count="4">
    <cellStyle name="40% - Accent5" xfId="2" builtinId="47"/>
    <cellStyle name="60% - Accent5" xfId="3" builtinId="4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35C38-588D-9F4C-A036-AA94B0EE9EFC}">
  <dimension ref="A2:N50"/>
  <sheetViews>
    <sheetView tabSelected="1" topLeftCell="C17" zoomScale="91" zoomScaleNormal="91" workbookViewId="0">
      <selection activeCell="A33" sqref="A33"/>
    </sheetView>
  </sheetViews>
  <sheetFormatPr baseColWidth="10" defaultColWidth="10.83203125" defaultRowHeight="16" x14ac:dyDescent="0.2"/>
  <cols>
    <col min="1" max="1" width="24" customWidth="1"/>
    <col min="4" max="4" width="14.5" customWidth="1"/>
    <col min="5" max="5" width="15" customWidth="1"/>
    <col min="6" max="6" width="14" customWidth="1"/>
    <col min="7" max="7" width="15" customWidth="1"/>
    <col min="8" max="8" width="16.5" customWidth="1"/>
    <col min="9" max="9" width="11.6640625" bestFit="1" customWidth="1"/>
    <col min="11" max="11" width="19.33203125" customWidth="1"/>
  </cols>
  <sheetData>
    <row r="2" spans="1:8" x14ac:dyDescent="0.2">
      <c r="C2" s="3" t="s">
        <v>0</v>
      </c>
      <c r="D2" s="4" t="s">
        <v>1</v>
      </c>
      <c r="E2" s="4" t="s">
        <v>2</v>
      </c>
      <c r="F2" s="4" t="s">
        <v>3</v>
      </c>
      <c r="G2" s="5" t="s">
        <v>4</v>
      </c>
    </row>
    <row r="3" spans="1:8" x14ac:dyDescent="0.2">
      <c r="C3" s="6" t="s">
        <v>5</v>
      </c>
      <c r="D3" s="7" t="s">
        <v>6</v>
      </c>
      <c r="E3" s="7" t="s">
        <v>7</v>
      </c>
      <c r="F3" s="7" t="s">
        <v>8</v>
      </c>
      <c r="G3" s="8" t="s">
        <v>9</v>
      </c>
    </row>
    <row r="4" spans="1:8" x14ac:dyDescent="0.2">
      <c r="A4" s="16" t="s">
        <v>10</v>
      </c>
    </row>
    <row r="5" spans="1:8" x14ac:dyDescent="0.2">
      <c r="A5" s="2" t="s">
        <v>34</v>
      </c>
      <c r="C5" s="13" t="s">
        <v>11</v>
      </c>
      <c r="D5" s="13"/>
      <c r="E5" s="14"/>
      <c r="F5" s="14"/>
    </row>
    <row r="6" spans="1:8" x14ac:dyDescent="0.2">
      <c r="A6" s="16"/>
      <c r="B6" s="2" t="s">
        <v>12</v>
      </c>
      <c r="C6" s="2"/>
      <c r="D6" s="2"/>
      <c r="E6" s="2"/>
      <c r="F6" s="2"/>
    </row>
    <row r="7" spans="1:8" x14ac:dyDescent="0.2">
      <c r="A7" s="16"/>
      <c r="C7" t="s">
        <v>13</v>
      </c>
      <c r="D7" t="s">
        <v>0</v>
      </c>
      <c r="E7" t="s">
        <v>1</v>
      </c>
      <c r="F7" t="s">
        <v>2</v>
      </c>
      <c r="G7" t="s">
        <v>3</v>
      </c>
      <c r="H7" t="s">
        <v>4</v>
      </c>
    </row>
    <row r="8" spans="1:8" x14ac:dyDescent="0.2">
      <c r="A8" s="16"/>
      <c r="B8" t="s">
        <v>14</v>
      </c>
      <c r="C8" s="1">
        <f>0/54</f>
        <v>0</v>
      </c>
      <c r="D8" s="1">
        <f>61/63</f>
        <v>0.96825396825396826</v>
      </c>
      <c r="E8" s="1">
        <f>68/70</f>
        <v>0.97142857142857142</v>
      </c>
      <c r="F8" s="1">
        <f>3/65</f>
        <v>4.6153846153846156E-2</v>
      </c>
      <c r="G8" s="1">
        <f>1/63</f>
        <v>1.5873015873015872E-2</v>
      </c>
      <c r="H8" s="1">
        <f>1/56</f>
        <v>1.7857142857142856E-2</v>
      </c>
    </row>
    <row r="9" spans="1:8" x14ac:dyDescent="0.2">
      <c r="A9" s="16"/>
      <c r="B9" t="s">
        <v>15</v>
      </c>
      <c r="C9" s="1">
        <f>1/62</f>
        <v>1.6129032258064516E-2</v>
      </c>
      <c r="D9" s="1">
        <f>65/66</f>
        <v>0.98484848484848486</v>
      </c>
      <c r="E9" s="1">
        <f>72/74</f>
        <v>0.97297297297297303</v>
      </c>
      <c r="F9" s="1">
        <f>1/56</f>
        <v>1.7857142857142856E-2</v>
      </c>
      <c r="G9" s="1">
        <f>2/59</f>
        <v>3.3898305084745763E-2</v>
      </c>
      <c r="H9" s="1">
        <f>1/52</f>
        <v>1.9230769230769232E-2</v>
      </c>
    </row>
    <row r="10" spans="1:8" x14ac:dyDescent="0.2">
      <c r="A10" s="16"/>
      <c r="B10" t="s">
        <v>16</v>
      </c>
      <c r="C10" s="1">
        <f>0/59</f>
        <v>0</v>
      </c>
      <c r="D10" s="1">
        <f>72/72</f>
        <v>1</v>
      </c>
      <c r="E10" s="1">
        <f>65/66</f>
        <v>0.98484848484848486</v>
      </c>
      <c r="F10" s="1">
        <f>0/49</f>
        <v>0</v>
      </c>
      <c r="G10" s="1">
        <f>0/55</f>
        <v>0</v>
      </c>
      <c r="H10" s="1">
        <f>0/46</f>
        <v>0</v>
      </c>
    </row>
    <row r="11" spans="1:8" x14ac:dyDescent="0.2">
      <c r="A11" s="16"/>
    </row>
    <row r="12" spans="1:8" x14ac:dyDescent="0.2">
      <c r="A12" s="2" t="s">
        <v>33</v>
      </c>
      <c r="C12" s="11" t="s">
        <v>17</v>
      </c>
      <c r="D12" s="11"/>
      <c r="E12" s="12"/>
      <c r="F12" s="12"/>
    </row>
    <row r="13" spans="1:8" x14ac:dyDescent="0.2">
      <c r="A13" s="16"/>
      <c r="B13" s="2" t="s">
        <v>12</v>
      </c>
      <c r="C13" s="2"/>
      <c r="D13" s="2"/>
      <c r="E13" s="2"/>
      <c r="F13" s="2"/>
    </row>
    <row r="14" spans="1:8" x14ac:dyDescent="0.2">
      <c r="A14" s="16"/>
      <c r="C14" t="s">
        <v>13</v>
      </c>
      <c r="D14" t="s">
        <v>0</v>
      </c>
      <c r="E14" t="s">
        <v>1</v>
      </c>
      <c r="F14" t="s">
        <v>18</v>
      </c>
      <c r="G14" t="s">
        <v>19</v>
      </c>
      <c r="H14" t="s">
        <v>20</v>
      </c>
    </row>
    <row r="15" spans="1:8" x14ac:dyDescent="0.2">
      <c r="A15" s="16"/>
      <c r="B15" t="s">
        <v>21</v>
      </c>
      <c r="C15" s="1">
        <f>0/56</f>
        <v>0</v>
      </c>
      <c r="D15" s="1">
        <f>35/52</f>
        <v>0.67307692307692313</v>
      </c>
      <c r="E15" s="1">
        <f>3/45</f>
        <v>6.6666666666666666E-2</v>
      </c>
    </row>
    <row r="16" spans="1:8" x14ac:dyDescent="0.2">
      <c r="A16" s="16"/>
      <c r="B16" t="s">
        <v>14</v>
      </c>
      <c r="C16" s="1">
        <f>0/56</f>
        <v>0</v>
      </c>
      <c r="D16" s="1">
        <f>49/60</f>
        <v>0.81666666666666665</v>
      </c>
      <c r="E16" s="1">
        <f>3/85</f>
        <v>3.5294117647058823E-2</v>
      </c>
      <c r="F16" s="1"/>
      <c r="G16" s="1"/>
      <c r="H16" s="1"/>
    </row>
    <row r="17" spans="1:14" x14ac:dyDescent="0.2">
      <c r="A17" s="16"/>
      <c r="B17" t="s">
        <v>15</v>
      </c>
      <c r="C17" s="1">
        <f>0/56</f>
        <v>0</v>
      </c>
      <c r="D17" s="1">
        <f>37/65</f>
        <v>0.56923076923076921</v>
      </c>
      <c r="E17" s="1">
        <f>5/66</f>
        <v>7.575757575757576E-2</v>
      </c>
      <c r="F17" s="1"/>
      <c r="G17" s="1"/>
      <c r="H17" s="1"/>
    </row>
    <row r="18" spans="1:14" x14ac:dyDescent="0.2">
      <c r="A18" s="16"/>
      <c r="B18" t="s">
        <v>16</v>
      </c>
      <c r="C18" s="1">
        <f>0/69</f>
        <v>0</v>
      </c>
      <c r="D18" s="1">
        <f>57/80</f>
        <v>0.71250000000000002</v>
      </c>
      <c r="E18" s="1">
        <f>7/73</f>
        <v>9.5890410958904104E-2</v>
      </c>
      <c r="F18" s="1">
        <f>21/43</f>
        <v>0.48837209302325579</v>
      </c>
      <c r="G18" s="1"/>
      <c r="H18" s="1"/>
    </row>
    <row r="19" spans="1:14" x14ac:dyDescent="0.2">
      <c r="A19" s="16"/>
      <c r="B19" t="s">
        <v>23</v>
      </c>
      <c r="C19" s="1">
        <f>0/75</f>
        <v>0</v>
      </c>
      <c r="D19" s="1">
        <f>40/72</f>
        <v>0.55555555555555558</v>
      </c>
      <c r="E19" s="1">
        <f>4/60</f>
        <v>6.6666666666666666E-2</v>
      </c>
      <c r="F19" s="1">
        <f>28/60</f>
        <v>0.46666666666666667</v>
      </c>
      <c r="G19" s="1">
        <f>4/80</f>
        <v>0.05</v>
      </c>
      <c r="H19" s="1">
        <f>2/59</f>
        <v>3.3898305084745763E-2</v>
      </c>
    </row>
    <row r="20" spans="1:14" x14ac:dyDescent="0.2">
      <c r="A20" s="16"/>
      <c r="B20" t="s">
        <v>24</v>
      </c>
      <c r="C20" s="1">
        <f>0/49</f>
        <v>0</v>
      </c>
      <c r="D20" s="1">
        <f>45/68</f>
        <v>0.66176470588235292</v>
      </c>
      <c r="E20" s="1">
        <f>3/75</f>
        <v>0.04</v>
      </c>
      <c r="F20" s="1">
        <f>28/72</f>
        <v>0.3888888888888889</v>
      </c>
      <c r="G20" s="1">
        <f>2/63</f>
        <v>3.1746031746031744E-2</v>
      </c>
      <c r="H20" s="1">
        <f>2/48</f>
        <v>4.1666666666666664E-2</v>
      </c>
    </row>
    <row r="21" spans="1:14" x14ac:dyDescent="0.2">
      <c r="A21" s="16"/>
      <c r="B21" t="s">
        <v>38</v>
      </c>
      <c r="C21" s="17">
        <v>0</v>
      </c>
      <c r="D21" s="17">
        <v>0.72150000000000003</v>
      </c>
      <c r="E21" s="17">
        <v>2.2599999999999999E-2</v>
      </c>
      <c r="F21" s="17">
        <v>0.20799999999999999</v>
      </c>
      <c r="G21" s="17">
        <v>4.1000000000000002E-2</v>
      </c>
      <c r="H21" s="17">
        <v>2.8000000000000001E-2</v>
      </c>
    </row>
    <row r="23" spans="1:14" x14ac:dyDescent="0.2">
      <c r="A23" s="2" t="s">
        <v>35</v>
      </c>
      <c r="C23" s="11" t="s">
        <v>17</v>
      </c>
      <c r="D23" s="11"/>
      <c r="E23" s="12"/>
      <c r="F23" s="12"/>
    </row>
    <row r="24" spans="1:14" x14ac:dyDescent="0.2">
      <c r="A24" s="16" t="s">
        <v>37</v>
      </c>
      <c r="B24" s="2" t="s">
        <v>25</v>
      </c>
      <c r="C24" s="2"/>
      <c r="D24" s="2"/>
      <c r="E24" s="2"/>
      <c r="F24" s="2"/>
    </row>
    <row r="25" spans="1:14" x14ac:dyDescent="0.2">
      <c r="A25" s="16"/>
      <c r="C25" s="9" t="s">
        <v>26</v>
      </c>
      <c r="D25" s="9"/>
      <c r="E25" s="9"/>
      <c r="F25" s="10" t="s">
        <v>27</v>
      </c>
      <c r="G25" s="10"/>
      <c r="H25" s="10"/>
    </row>
    <row r="26" spans="1:14" x14ac:dyDescent="0.2">
      <c r="A26" s="16"/>
      <c r="C26" t="s">
        <v>13</v>
      </c>
      <c r="D26" t="s">
        <v>0</v>
      </c>
      <c r="E26" t="s">
        <v>1</v>
      </c>
      <c r="F26" t="s">
        <v>13</v>
      </c>
      <c r="G26" t="s">
        <v>0</v>
      </c>
      <c r="H26" t="s">
        <v>1</v>
      </c>
    </row>
    <row r="27" spans="1:14" x14ac:dyDescent="0.2">
      <c r="A27" s="16"/>
      <c r="B27" t="s">
        <v>14</v>
      </c>
      <c r="C27" s="1">
        <f>0/72</f>
        <v>0</v>
      </c>
      <c r="D27" s="1">
        <f>49/60</f>
        <v>0.81666666666666665</v>
      </c>
      <c r="E27" s="1">
        <f>3/85</f>
        <v>3.5294117647058823E-2</v>
      </c>
      <c r="F27" s="1">
        <f>2/48</f>
        <v>4.1666666666666664E-2</v>
      </c>
      <c r="G27" s="1">
        <f>34/62</f>
        <v>0.54838709677419351</v>
      </c>
      <c r="H27" s="1">
        <f>35/65</f>
        <v>0.53846153846153844</v>
      </c>
    </row>
    <row r="28" spans="1:14" x14ac:dyDescent="0.2">
      <c r="A28" s="16"/>
      <c r="B28" t="s">
        <v>15</v>
      </c>
      <c r="C28" s="1">
        <f>0/56</f>
        <v>0</v>
      </c>
      <c r="D28" s="1">
        <f>37/65</f>
        <v>0.56923076923076921</v>
      </c>
      <c r="E28" s="1">
        <f>6/66</f>
        <v>9.0909090909090912E-2</v>
      </c>
      <c r="F28" s="1">
        <f>3/53</f>
        <v>5.6603773584905662E-2</v>
      </c>
      <c r="G28" s="1">
        <f>51/63</f>
        <v>0.80952380952380953</v>
      </c>
      <c r="H28" s="1">
        <f>36/60</f>
        <v>0.6</v>
      </c>
    </row>
    <row r="29" spans="1:14" x14ac:dyDescent="0.2">
      <c r="A29" s="16"/>
      <c r="B29" t="s">
        <v>16</v>
      </c>
      <c r="C29" s="1">
        <f>0/69</f>
        <v>0</v>
      </c>
      <c r="D29" s="1">
        <f>57/80</f>
        <v>0.71250000000000002</v>
      </c>
      <c r="E29" s="1">
        <f>8/73</f>
        <v>0.1095890410958904</v>
      </c>
      <c r="F29" s="1">
        <f>0/64</f>
        <v>0</v>
      </c>
      <c r="G29" s="1">
        <f>39/58</f>
        <v>0.67241379310344829</v>
      </c>
      <c r="H29" s="1">
        <f>45/63</f>
        <v>0.7142857142857143</v>
      </c>
    </row>
    <row r="30" spans="1:14" x14ac:dyDescent="0.2">
      <c r="A30" s="15"/>
      <c r="C30" s="1"/>
      <c r="D30" s="1"/>
      <c r="E30" s="1"/>
      <c r="F30" s="1"/>
      <c r="G30" s="1"/>
      <c r="H30" s="1"/>
    </row>
    <row r="31" spans="1:14" x14ac:dyDescent="0.2">
      <c r="A31" s="2" t="s">
        <v>36</v>
      </c>
      <c r="B31" s="2" t="s">
        <v>28</v>
      </c>
      <c r="C31" s="2"/>
      <c r="D31" s="2"/>
      <c r="E31" s="2"/>
      <c r="F31" s="2"/>
    </row>
    <row r="32" spans="1:14" x14ac:dyDescent="0.2">
      <c r="A32" s="16" t="s">
        <v>41</v>
      </c>
      <c r="C32" s="9" t="s">
        <v>26</v>
      </c>
      <c r="D32" s="9"/>
      <c r="E32" s="9"/>
      <c r="F32" s="10" t="s">
        <v>29</v>
      </c>
      <c r="G32" s="10"/>
      <c r="H32" s="10"/>
      <c r="I32" s="18" t="s">
        <v>39</v>
      </c>
      <c r="J32" s="18"/>
      <c r="K32" s="18"/>
      <c r="L32" s="19" t="s">
        <v>40</v>
      </c>
      <c r="M32" s="19"/>
      <c r="N32" s="19"/>
    </row>
    <row r="33" spans="1:14" x14ac:dyDescent="0.2">
      <c r="C33" t="s">
        <v>13</v>
      </c>
      <c r="D33" t="s">
        <v>0</v>
      </c>
      <c r="E33" t="s">
        <v>1</v>
      </c>
      <c r="F33" t="s">
        <v>13</v>
      </c>
      <c r="G33" t="s">
        <v>0</v>
      </c>
      <c r="H33" t="s">
        <v>1</v>
      </c>
      <c r="I33" t="s">
        <v>13</v>
      </c>
      <c r="J33" t="s">
        <v>0</v>
      </c>
      <c r="K33" t="s">
        <v>1</v>
      </c>
      <c r="L33" t="s">
        <v>13</v>
      </c>
      <c r="M33" t="s">
        <v>0</v>
      </c>
      <c r="N33" t="s">
        <v>1</v>
      </c>
    </row>
    <row r="34" spans="1:14" x14ac:dyDescent="0.2">
      <c r="B34" t="s">
        <v>14</v>
      </c>
      <c r="C34" s="1">
        <v>0</v>
      </c>
      <c r="D34" s="1">
        <v>0.78300000000000003</v>
      </c>
      <c r="E34" s="1">
        <v>0.13200000000000001</v>
      </c>
      <c r="F34" s="1">
        <v>0</v>
      </c>
      <c r="G34" s="1">
        <v>0.96099999999999997</v>
      </c>
      <c r="H34" s="1">
        <v>0.56999999999999995</v>
      </c>
      <c r="I34" s="1"/>
      <c r="J34" s="1"/>
      <c r="K34" s="1"/>
      <c r="L34" s="1"/>
      <c r="M34" s="1"/>
      <c r="N34" s="1"/>
    </row>
    <row r="35" spans="1:14" x14ac:dyDescent="0.2">
      <c r="B35" t="s">
        <v>15</v>
      </c>
      <c r="C35" s="17">
        <v>0</v>
      </c>
      <c r="D35" s="17">
        <v>0.65449999999999997</v>
      </c>
      <c r="E35" s="17">
        <v>3.2800000000000003E-2</v>
      </c>
      <c r="F35" s="17">
        <v>0</v>
      </c>
      <c r="G35" s="17">
        <v>0.71430000000000005</v>
      </c>
      <c r="H35" s="17">
        <v>0.65629999999999999</v>
      </c>
      <c r="I35" s="1"/>
      <c r="J35" s="1"/>
      <c r="K35" s="1"/>
      <c r="L35" s="1"/>
      <c r="M35" s="1"/>
      <c r="N35" s="1"/>
    </row>
    <row r="36" spans="1:14" x14ac:dyDescent="0.2">
      <c r="B36" t="s">
        <v>16</v>
      </c>
      <c r="C36" s="17">
        <v>0</v>
      </c>
      <c r="D36" s="17">
        <v>0.6</v>
      </c>
      <c r="E36" s="17">
        <v>5.7099999999999998E-2</v>
      </c>
      <c r="F36" s="17">
        <v>0</v>
      </c>
      <c r="G36" s="17">
        <v>0.70830000000000004</v>
      </c>
      <c r="H36" s="17">
        <v>0.56999999999999995</v>
      </c>
      <c r="I36" s="1"/>
      <c r="J36" s="1"/>
      <c r="K36" s="1"/>
      <c r="L36" s="1"/>
      <c r="M36" s="1"/>
      <c r="N36" s="1"/>
    </row>
    <row r="37" spans="1:14" x14ac:dyDescent="0.2">
      <c r="B37" t="s">
        <v>23</v>
      </c>
      <c r="C37" s="17">
        <v>0</v>
      </c>
      <c r="D37" s="17">
        <v>0.76500000000000001</v>
      </c>
      <c r="E37" s="1">
        <v>0.107</v>
      </c>
      <c r="F37" s="17">
        <v>0</v>
      </c>
      <c r="G37" s="17">
        <v>0.78500000000000003</v>
      </c>
      <c r="H37" s="17">
        <v>0.60699999999999998</v>
      </c>
      <c r="I37" s="1">
        <v>0</v>
      </c>
      <c r="J37" s="1">
        <v>0.83199999999999996</v>
      </c>
      <c r="K37" s="1">
        <v>0.71599999999999997</v>
      </c>
      <c r="L37" s="1">
        <v>0</v>
      </c>
      <c r="M37" s="1">
        <v>0.79500000000000004</v>
      </c>
      <c r="N37" s="1">
        <v>0.52</v>
      </c>
    </row>
    <row r="38" spans="1:14" x14ac:dyDescent="0.2">
      <c r="B38" t="s">
        <v>24</v>
      </c>
      <c r="C38" s="17">
        <v>0</v>
      </c>
      <c r="D38" s="17">
        <v>0.85</v>
      </c>
      <c r="E38" s="1">
        <v>7.5999999999999998E-2</v>
      </c>
      <c r="F38" s="1"/>
      <c r="G38" s="1"/>
      <c r="H38" s="1"/>
      <c r="I38" s="1">
        <v>0</v>
      </c>
      <c r="J38" s="1">
        <v>0.78800000000000003</v>
      </c>
      <c r="K38" s="1">
        <v>0.51800000000000002</v>
      </c>
      <c r="L38" s="1">
        <v>0</v>
      </c>
      <c r="M38" s="1">
        <v>0.83699999999999997</v>
      </c>
      <c r="N38" s="1">
        <v>0.55200000000000005</v>
      </c>
    </row>
    <row r="39" spans="1:14" x14ac:dyDescent="0.2">
      <c r="B39" t="s">
        <v>38</v>
      </c>
      <c r="C39" s="17">
        <v>0</v>
      </c>
      <c r="D39" s="17">
        <v>0.82499999999999996</v>
      </c>
      <c r="E39" s="17">
        <v>9.6199999999999994E-2</v>
      </c>
      <c r="F39" s="1"/>
      <c r="G39" s="1"/>
      <c r="H39" s="1"/>
      <c r="I39" s="1">
        <v>0</v>
      </c>
      <c r="J39" s="1">
        <v>0.72099999999999997</v>
      </c>
      <c r="K39" s="1">
        <v>0.61499999999999999</v>
      </c>
      <c r="L39" s="1">
        <v>0</v>
      </c>
      <c r="M39" s="1">
        <v>0.752</v>
      </c>
      <c r="N39" s="1">
        <v>0.60499999999999998</v>
      </c>
    </row>
    <row r="45" spans="1:14" x14ac:dyDescent="0.2">
      <c r="A45" s="2" t="s">
        <v>32</v>
      </c>
    </row>
    <row r="46" spans="1:14" x14ac:dyDescent="0.2">
      <c r="A46" s="15" t="s">
        <v>22</v>
      </c>
      <c r="C46" s="13" t="s">
        <v>30</v>
      </c>
      <c r="D46" s="13"/>
      <c r="E46" s="14"/>
      <c r="F46" s="14"/>
    </row>
    <row r="47" spans="1:14" x14ac:dyDescent="0.2">
      <c r="A47" s="15"/>
      <c r="B47" s="2" t="s">
        <v>31</v>
      </c>
      <c r="C47" s="2"/>
      <c r="D47" s="2"/>
      <c r="E47" s="2"/>
      <c r="F47" s="2"/>
    </row>
    <row r="48" spans="1:14" x14ac:dyDescent="0.2">
      <c r="A48" s="15"/>
      <c r="C48" t="s">
        <v>13</v>
      </c>
      <c r="D48" t="s">
        <v>0</v>
      </c>
      <c r="E48" t="s">
        <v>1</v>
      </c>
      <c r="F48" t="s">
        <v>2</v>
      </c>
      <c r="G48" t="s">
        <v>3</v>
      </c>
      <c r="H48" t="s">
        <v>4</v>
      </c>
    </row>
    <row r="49" spans="1:8" x14ac:dyDescent="0.2">
      <c r="A49" s="15"/>
      <c r="B49" t="s">
        <v>14</v>
      </c>
      <c r="C49" s="1">
        <f>0/62</f>
        <v>0</v>
      </c>
      <c r="D49" s="1">
        <f>58/65</f>
        <v>0.89230769230769236</v>
      </c>
      <c r="E49" s="1">
        <f>79/86</f>
        <v>0.91860465116279066</v>
      </c>
      <c r="F49" s="1">
        <f>2/72</f>
        <v>2.7777777777777776E-2</v>
      </c>
      <c r="G49" s="1">
        <f>1/68</f>
        <v>1.4705882352941176E-2</v>
      </c>
      <c r="H49" s="1">
        <f>1/60</f>
        <v>1.6666666666666666E-2</v>
      </c>
    </row>
    <row r="50" spans="1:8" x14ac:dyDescent="0.2">
      <c r="A50" s="15"/>
      <c r="B50" t="s">
        <v>15</v>
      </c>
      <c r="C50" s="1">
        <f>0/64</f>
        <v>0</v>
      </c>
      <c r="D50" s="1">
        <f>68/70</f>
        <v>0.97142857142857142</v>
      </c>
      <c r="E50" s="1">
        <f>74/75</f>
        <v>0.98666666666666669</v>
      </c>
      <c r="F50" s="1">
        <f>3/66</f>
        <v>4.5454545454545456E-2</v>
      </c>
      <c r="G50" s="1">
        <f>2/62</f>
        <v>3.2258064516129031E-2</v>
      </c>
      <c r="H50" s="1">
        <f>2/67</f>
        <v>2.9850746268656716E-2</v>
      </c>
    </row>
  </sheetData>
  <mergeCells count="2">
    <mergeCell ref="I32:K32"/>
    <mergeCell ref="L32:N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 Kinase inhibition_GFPBLM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María Fernández Casañas</cp:lastModifiedBy>
  <cp:revision/>
  <dcterms:created xsi:type="dcterms:W3CDTF">2023-03-22T12:22:50Z</dcterms:created>
  <dcterms:modified xsi:type="dcterms:W3CDTF">2024-04-30T15:16:11Z</dcterms:modified>
  <cp:category/>
  <cp:contentStatus/>
</cp:coreProperties>
</file>